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70" windowHeight="9825" activeTab="0"/>
  </bookViews>
  <sheets>
    <sheet name="DPM-Traveling Emissions Data" sheetId="1" r:id="rId1"/>
    <sheet name="DPM-Model Res -Traveling Trai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<sst xmlns="http://schemas.openxmlformats.org/spreadsheetml/2006/main" count="110" uniqueCount="100">
  <si>
    <t>File Name</t>
  </si>
  <si>
    <t>NCRA_SR01-300_DPM_TRAV_ANN_N-S Bound</t>
  </si>
  <si>
    <t>X</t>
  </si>
  <si>
    <t>Y</t>
  </si>
  <si>
    <t>Calculated Risk</t>
  </si>
  <si>
    <t>NCRA_SR02-300_DPM_TRAV_ANN_N-S Bound</t>
  </si>
  <si>
    <t>NCRA_SR03-300_DPM_TRAV_ANN_N-S Bound</t>
  </si>
  <si>
    <t>NCRA_SR04-300_DPM_TRAV_ANN_N-S Bound</t>
  </si>
  <si>
    <t>NCRA_SR05-300_DPM_TRAV_ANN_N-S Bound</t>
  </si>
  <si>
    <r>
      <t>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</si>
  <si>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(m)</t>
  </si>
  <si>
    <t>(per million)</t>
  </si>
  <si>
    <t>NCRA_PL97-300_DPM_TRAV_ANN_N-S Bound</t>
  </si>
  <si>
    <t>NCRA_NAPA97-300_DPM_TRAV_ANN_N-S Bound</t>
  </si>
  <si>
    <t>NCRA_SR01-600_DPM_TRAV_ANN_N-S Bound</t>
  </si>
  <si>
    <t>NCRA_SR01-300_DPM_TRAV_ANN_E-W Bound</t>
  </si>
  <si>
    <t>NCRA_SR02-300_DPM_TRAV_ANN_E-W Bound</t>
  </si>
  <si>
    <t>NCRA_SR03-300_DPM_TRAV_ANN_E-W Bound</t>
  </si>
  <si>
    <t>NCRA_SR04-300_DPM_TRAV_ANN_E-W Bound</t>
  </si>
  <si>
    <t>NCRA_SR05-300_DPM_TRAV_ANN_E-W Bound</t>
  </si>
  <si>
    <t>NCRA_SR01-300_DPM_TRAV_ANN_SE-NW Bound</t>
  </si>
  <si>
    <t>NCRA_SR02-300_DPM_TRAV_ANN_SE-NW Bound</t>
  </si>
  <si>
    <t>NCRA_SR03-300_DPM_TRAV_ANN_SE-NW Bound</t>
  </si>
  <si>
    <t>NCRA_SR04-300_DPM_TRAV_ANN_SE-NW Bound</t>
  </si>
  <si>
    <t>NCRA_SR05-300_DPM_TRAV_ANN_SE-NW Bound</t>
  </si>
  <si>
    <t>NCRA_SR01-300_DPM_TRAV_ANN_NE-SW Bound</t>
  </si>
  <si>
    <t>NCRA_SR02-300_DPM_TRAV_ANN_NE-SW Bound</t>
  </si>
  <si>
    <t>NCRA_SR03-300_DPM_TRAV_ANN_NE-SW Bound</t>
  </si>
  <si>
    <t>NCRA_SR04-300_DPM_TRAV_ANN_NE-SW Bound</t>
  </si>
  <si>
    <t>NCRA_SR05-300_DPM_TRAV_ANN_NE-SW Bound</t>
  </si>
  <si>
    <t>Run #</t>
  </si>
  <si>
    <t>Max Result</t>
  </si>
  <si>
    <t>NCRA_PL97-300_DPM_TRAV_ANN_E-W Bound</t>
  </si>
  <si>
    <t>NCRA_PL97-300_DPM_TRAV_ANN_SE-NW Bound</t>
  </si>
  <si>
    <t>NCRA_PL97-300_DPM_TRAV_ANN_NE-SW Bound</t>
  </si>
  <si>
    <t>NCRA_PL91-300_DPM_TRAV_ANN_N-S Bound</t>
  </si>
  <si>
    <t>NCRA_PL92-300_DPM_TRAV_ANN_N-S Bound</t>
  </si>
  <si>
    <t>NCRA_PL93-300_DPM_TRAV_ANN_N-S Bound</t>
  </si>
  <si>
    <t>NCRA_PL94-300_DPM_TRAV_ANN_N-S Bound</t>
  </si>
  <si>
    <t>NCRA_PL91-300_DPM_TRAV_ANN_E-W Bound</t>
  </si>
  <si>
    <t>NCRA_PL92-300_DPM_TRAV_ANN_E-W Bound</t>
  </si>
  <si>
    <t>NCRA_PL93-300_DPM_TRAV_ANN_E-W Bound</t>
  </si>
  <si>
    <t>NCRA_PL94-300_DPM_TRAV_ANN_E-W Bound</t>
  </si>
  <si>
    <t>NCRA_PL91-300_DPM_TRAV_ANN_SE-NW Bound</t>
  </si>
  <si>
    <t>NCRA_PL92-300_DPM_TRAV_ANN_SE-NW Bound</t>
  </si>
  <si>
    <t>NCRA_PL93-300_DPM_TRAV_ANN_SE-NW Bound</t>
  </si>
  <si>
    <t>NCRA_PL94-300_DPM_TRAV_ANN_SE-NW Bound</t>
  </si>
  <si>
    <t>NCRA_PL91-300_DPM_TRAV_ANN_NE-SW Bound</t>
  </si>
  <si>
    <t>NCRA_PL92-300_DPM_TRAV_ANN_NE-SW Bound</t>
  </si>
  <si>
    <t>NCRA_PL93-300_DPM_TRAV_ANN_NE-SW Bound</t>
  </si>
  <si>
    <t>NCRA_PL94-300_DPM_TRAV_ANN_NE-SW Bound</t>
  </si>
  <si>
    <t>NCRA_NAPA94-300_DPM_TRAV_ANN_N-S Bound</t>
  </si>
  <si>
    <t>NCRA_NAPA95-300_DPM_TRAV_ANN_N-S Bound</t>
  </si>
  <si>
    <t>NCRA_NAPA00-300_DPM_TRAV_ANN_N-S Bound</t>
  </si>
  <si>
    <t>NCRA_NAPA01-300_DPM_TRAV_ANN_N-S Bound</t>
  </si>
  <si>
    <t>NCRA_NAPA94-300_DPM_TRAV_ANN_E-W Bound</t>
  </si>
  <si>
    <t>NCRA_NAPA95-300_DPM_TRAV_ANN_E-W Bound</t>
  </si>
  <si>
    <t>NCRA_NAPA97-300_DPM_TRAV_ANN_E-W Bound</t>
  </si>
  <si>
    <t>NCRA_NAPA00-300_DPM_TRAV_ANN_E-W Bound</t>
  </si>
  <si>
    <t>NCRA_NAPA01-300_DPM_TRAV_ANN_E-W Bound</t>
  </si>
  <si>
    <t>NCRA_NAPA94-300_DPM_TRAV_ANN_NE-SW Bound</t>
  </si>
  <si>
    <t>NCRA_NAPA95-300_DPM_TRAV_ANN_NE-SW Bound</t>
  </si>
  <si>
    <t>NCRA_NAPA97-300_DPM_TRAV_ANN_NE-SW Bound</t>
  </si>
  <si>
    <t>NCRA_NAPA00-300_DPM_TRAV_ANN_NE-SW Bound</t>
  </si>
  <si>
    <t>NCRA_NAPA01-300_DPM_TRAV_ANN_NE-SW Bound</t>
  </si>
  <si>
    <t>NCRA_NAPA94-300_DPM_TRAV_ANN_SE-NW Bound</t>
  </si>
  <si>
    <t>NCRA_NAPA95-300_DPM_TRAV_ANN_SE-NW Bound</t>
  </si>
  <si>
    <t>NCRA_NAPA97-300_DPM_TRAV_ANN_SE-NW Bound</t>
  </si>
  <si>
    <t>NCRA_NAPA00-300_DPM_TRAV_ANN_SE-NW Bound</t>
  </si>
  <si>
    <t>NCRA_NAPA01-300_DPM_TRAV_ANN_SE-NW Bound</t>
  </si>
  <si>
    <t>Engine Load Factor</t>
  </si>
  <si>
    <t>Factored HP</t>
  </si>
  <si>
    <t>Fuel Rate (gal/hr)</t>
  </si>
  <si>
    <t>Fuel rate by speed (mi/gal)</t>
  </si>
  <si>
    <t>Train</t>
  </si>
  <si>
    <t>Travel Destinations</t>
  </si>
  <si>
    <t>Max No. of cars</t>
  </si>
  <si>
    <t>No of Gen Sets</t>
  </si>
  <si>
    <t>HP Potential</t>
  </si>
  <si>
    <t>Trips/yr (loaded + unloaded)</t>
  </si>
  <si>
    <t>Loaded</t>
  </si>
  <si>
    <t>Unloaded</t>
  </si>
  <si>
    <t>Ave</t>
  </si>
  <si>
    <t>(Sec)</t>
  </si>
  <si>
    <t>(hr/yr)</t>
  </si>
  <si>
    <t>(g/s)</t>
  </si>
  <si>
    <t>Redwood to Willits</t>
  </si>
  <si>
    <t>Lombard to Redwood</t>
  </si>
  <si>
    <t>Lombard to Willits</t>
  </si>
  <si>
    <t>Lombard to Santa Rosa</t>
  </si>
  <si>
    <t>Maximum of all overlapping opertions (trains 2, 3, &amp; 4) (g/s)</t>
  </si>
  <si>
    <t>Totals (g/s-m^2) using 450 m by 9 m area</t>
  </si>
  <si>
    <t>Emission Factor (g/bhp-hr)</t>
  </si>
  <si>
    <t>Emissions</t>
  </si>
  <si>
    <t>13 Corrected*</t>
  </si>
  <si>
    <t>Max Result*</t>
  </si>
  <si>
    <t>* Emission rate was incorrectly calculated initially for an area source due to using incorrect width of area (used 6m instead of 9m).  This results in overestimating the impacts by a factor of 0.66837. Max reults were thus multiplied by this factor to give the Max Results for a width of 9m for the area calulation rather than 6m.</t>
  </si>
  <si>
    <t>Calculated Risk (uncorrected)</t>
  </si>
  <si>
    <t>Time to travel 
450 meters 
at 30 mph</t>
  </si>
  <si>
    <t>Annual hrs of 
operation in 
450 m segment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</si>
</sst>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0"/>
    <numFmt numFmtId="167" formatCode="0.000000"/>
    <numFmt numFmtId="168" formatCode="0.0000"/>
    <numFmt numFmtId="169" formatCode="0.0"/>
    <numFmt numFmtId="170" formatCode="0.000000000"/>
    <numFmt numFmtId="171" formatCode="0.00000000"/>
    <numFmt numFmtId="172" formatCode="#,##0.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0" fillId="0" borderId="0" xfId="21" applyFill="1" applyAlignment="1">
      <alignment/>
    </xf>
    <xf numFmtId="1" fontId="0" fillId="0" borderId="0" xfId="21" applyNumberFormat="1" applyFill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4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/>
    </xf>
    <xf numFmtId="11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1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CRA\Emission%20Calculations\NCRA%20Risk%20estimates%20using%20SMART%20model%20basis_040208_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 Efficiency Per NRE"/>
      <sheetName val="DPM Risk Estimate"/>
      <sheetName val="Load Factors by Train"/>
      <sheetName val="Fuel Consumption Estimates"/>
    </sheetNames>
    <sheetDataSet>
      <sheetData sheetId="0">
        <row r="16">
          <cell r="B16">
            <v>18.67912495139481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SheetLayoutView="100" workbookViewId="0" topLeftCell="A1">
      <selection activeCell="AD4" sqref="AD4"/>
    </sheetView>
  </sheetViews>
  <sheetFormatPr defaultColWidth="9.140625" defaultRowHeight="12.75"/>
  <cols>
    <col min="1" max="1" width="9.28125" style="0" bestFit="1" customWidth="1"/>
    <col min="2" max="2" width="20.421875" style="0" customWidth="1"/>
    <col min="3" max="4" width="7.8515625" style="0" customWidth="1"/>
    <col min="5" max="5" width="9.8515625" style="0" customWidth="1"/>
    <col min="6" max="6" width="10.00390625" style="0" customWidth="1"/>
    <col min="7" max="7" width="0.85546875" style="0" customWidth="1"/>
    <col min="8" max="8" width="7.57421875" style="0" bestFit="1" customWidth="1"/>
    <col min="9" max="9" width="9.28125" style="0" bestFit="1" customWidth="1"/>
    <col min="10" max="10" width="4.8515625" style="0" bestFit="1" customWidth="1"/>
    <col min="11" max="11" width="0.85546875" style="0" customWidth="1"/>
    <col min="12" max="12" width="7.57421875" style="0" bestFit="1" customWidth="1"/>
    <col min="13" max="13" width="9.28125" style="0" bestFit="1" customWidth="1"/>
    <col min="14" max="14" width="8.28125" style="0" bestFit="1" customWidth="1"/>
    <col min="15" max="15" width="0.85546875" style="0" customWidth="1"/>
    <col min="16" max="16" width="7.421875" style="0" hidden="1" customWidth="1"/>
    <col min="17" max="17" width="9.140625" style="0" hidden="1" customWidth="1"/>
    <col min="18" max="18" width="6.57421875" style="0" hidden="1" customWidth="1"/>
    <col min="19" max="19" width="0.85546875" style="0" hidden="1" customWidth="1"/>
    <col min="20" max="25" width="4.57421875" style="0" hidden="1" customWidth="1"/>
    <col min="26" max="26" width="0.85546875" style="0" hidden="1" customWidth="1"/>
    <col min="27" max="27" width="13.7109375" style="0" bestFit="1" customWidth="1"/>
    <col min="28" max="28" width="0.85546875" style="0" customWidth="1"/>
    <col min="29" max="29" width="14.7109375" style="0" bestFit="1" customWidth="1"/>
    <col min="30" max="30" width="9.8515625" style="0" bestFit="1" customWidth="1"/>
  </cols>
  <sheetData>
    <row r="1" spans="1:30" ht="38.25">
      <c r="A1" s="12"/>
      <c r="B1" s="12"/>
      <c r="C1" s="12"/>
      <c r="D1" s="12"/>
      <c r="E1" s="12"/>
      <c r="F1" s="12"/>
      <c r="G1" s="12"/>
      <c r="H1" s="37" t="s">
        <v>70</v>
      </c>
      <c r="I1" s="37"/>
      <c r="J1" s="37"/>
      <c r="K1" s="13"/>
      <c r="L1" s="37" t="s">
        <v>71</v>
      </c>
      <c r="M1" s="37"/>
      <c r="N1" s="13"/>
      <c r="O1" s="13"/>
      <c r="P1" s="38" t="s">
        <v>72</v>
      </c>
      <c r="Q1" s="38"/>
      <c r="R1" s="38"/>
      <c r="S1" s="1"/>
      <c r="T1" s="38" t="s">
        <v>73</v>
      </c>
      <c r="U1" s="38"/>
      <c r="V1" s="38"/>
      <c r="W1" s="38"/>
      <c r="X1" s="38"/>
      <c r="Y1" s="38"/>
      <c r="AA1" s="14" t="s">
        <v>98</v>
      </c>
      <c r="AB1" s="15"/>
      <c r="AC1" s="14" t="s">
        <v>99</v>
      </c>
      <c r="AD1" s="1" t="s">
        <v>93</v>
      </c>
    </row>
    <row r="2" spans="1:30" ht="51">
      <c r="A2" s="16" t="s">
        <v>74</v>
      </c>
      <c r="B2" s="16" t="s">
        <v>75</v>
      </c>
      <c r="C2" s="17" t="s">
        <v>76</v>
      </c>
      <c r="D2" s="17" t="s">
        <v>77</v>
      </c>
      <c r="E2" s="17" t="s">
        <v>78</v>
      </c>
      <c r="F2" s="17" t="s">
        <v>79</v>
      </c>
      <c r="G2" s="16"/>
      <c r="H2" s="16" t="s">
        <v>80</v>
      </c>
      <c r="I2" s="16" t="s">
        <v>81</v>
      </c>
      <c r="J2" s="16" t="s">
        <v>82</v>
      </c>
      <c r="K2" s="16"/>
      <c r="L2" s="16" t="s">
        <v>80</v>
      </c>
      <c r="M2" s="16" t="s">
        <v>81</v>
      </c>
      <c r="N2" s="16" t="s">
        <v>82</v>
      </c>
      <c r="O2" s="16"/>
      <c r="P2" s="18" t="s">
        <v>80</v>
      </c>
      <c r="Q2" s="18" t="s">
        <v>81</v>
      </c>
      <c r="R2" s="19" t="s">
        <v>82</v>
      </c>
      <c r="S2" s="19"/>
      <c r="T2" s="19">
        <v>15</v>
      </c>
      <c r="U2" s="18">
        <v>20</v>
      </c>
      <c r="V2" s="18">
        <v>25</v>
      </c>
      <c r="W2" s="20">
        <v>30</v>
      </c>
      <c r="X2" s="19">
        <v>35</v>
      </c>
      <c r="Y2" s="19">
        <v>40</v>
      </c>
      <c r="AA2" s="26" t="s">
        <v>83</v>
      </c>
      <c r="AC2" s="26" t="s">
        <v>84</v>
      </c>
      <c r="AD2" s="26" t="s">
        <v>85</v>
      </c>
    </row>
    <row r="3" spans="1:30" ht="12.75">
      <c r="A3">
        <v>1</v>
      </c>
      <c r="B3" t="s">
        <v>86</v>
      </c>
      <c r="C3">
        <v>10</v>
      </c>
      <c r="D3">
        <v>1</v>
      </c>
      <c r="E3">
        <v>2100</v>
      </c>
      <c r="F3">
        <v>624</v>
      </c>
      <c r="H3" s="21">
        <v>0.6</v>
      </c>
      <c r="I3" s="21">
        <v>0.4</v>
      </c>
      <c r="J3" s="21">
        <f>AVERAGE(H3:I3)</f>
        <v>0.5</v>
      </c>
      <c r="K3" s="21"/>
      <c r="L3" s="22">
        <f aca="true" t="shared" si="0" ref="L3:M6">$E3*H3</f>
        <v>1260</v>
      </c>
      <c r="M3" s="22">
        <f t="shared" si="0"/>
        <v>840</v>
      </c>
      <c r="N3" s="22">
        <f>AVERAGE(L3:M3)</f>
        <v>1050</v>
      </c>
      <c r="O3" s="22"/>
      <c r="P3" s="11">
        <f>L3/'[1]Fuel Efficiency Per NRE'!$B$16</f>
        <v>67.45497999925918</v>
      </c>
      <c r="Q3" s="11">
        <f>M3/'[1]Fuel Efficiency Per NRE'!$B$16</f>
        <v>44.96998666617278</v>
      </c>
      <c r="R3" s="23">
        <f>AVERAGE(P3:Q3)</f>
        <v>56.212483332715976</v>
      </c>
      <c r="S3" s="9"/>
      <c r="T3" s="23">
        <f aca="true" t="shared" si="1" ref="T3:Y6">T$2/$R3</f>
        <v>0.26684464216278303</v>
      </c>
      <c r="U3" s="23">
        <f t="shared" si="1"/>
        <v>0.35579285621704404</v>
      </c>
      <c r="V3" s="23">
        <f t="shared" si="1"/>
        <v>0.44474107027130505</v>
      </c>
      <c r="W3" s="24">
        <f t="shared" si="1"/>
        <v>0.5336892843255661</v>
      </c>
      <c r="X3" s="23">
        <f t="shared" si="1"/>
        <v>0.6226374983798271</v>
      </c>
      <c r="Y3" s="23">
        <f t="shared" si="1"/>
        <v>0.7115857124340881</v>
      </c>
      <c r="AA3" s="27">
        <f>(450/0.3048)/5280/30*3600</f>
        <v>33.55404438081603</v>
      </c>
      <c r="AB3" s="23"/>
      <c r="AC3" s="27">
        <f>AA3*$F3/3600</f>
        <v>5.816034359341446</v>
      </c>
      <c r="AD3" s="28">
        <f>$C$10*$N3*AC3/3600/8760</f>
        <v>1.3555255118328142E-05</v>
      </c>
    </row>
    <row r="4" spans="1:30" ht="12.75">
      <c r="A4">
        <v>2</v>
      </c>
      <c r="B4" t="s">
        <v>87</v>
      </c>
      <c r="C4">
        <v>25</v>
      </c>
      <c r="D4">
        <v>1</v>
      </c>
      <c r="E4">
        <v>2100</v>
      </c>
      <c r="F4">
        <v>624</v>
      </c>
      <c r="H4" s="21">
        <v>0.6</v>
      </c>
      <c r="I4" s="21">
        <v>0.4</v>
      </c>
      <c r="J4" s="21">
        <f>AVERAGE(H4:I4)</f>
        <v>0.5</v>
      </c>
      <c r="K4" s="21"/>
      <c r="L4" s="22">
        <f t="shared" si="0"/>
        <v>1260</v>
      </c>
      <c r="M4" s="22">
        <f t="shared" si="0"/>
        <v>840</v>
      </c>
      <c r="N4" s="22">
        <f>AVERAGE(L4:M4)</f>
        <v>1050</v>
      </c>
      <c r="O4" s="22"/>
      <c r="P4" s="11">
        <f>L4/'[1]Fuel Efficiency Per NRE'!$B$16</f>
        <v>67.45497999925918</v>
      </c>
      <c r="Q4" s="11">
        <f>M4/'[1]Fuel Efficiency Per NRE'!$B$16</f>
        <v>44.96998666617278</v>
      </c>
      <c r="R4" s="23">
        <f>AVERAGE(P4:Q4)</f>
        <v>56.212483332715976</v>
      </c>
      <c r="S4" s="9"/>
      <c r="T4" s="23">
        <f t="shared" si="1"/>
        <v>0.26684464216278303</v>
      </c>
      <c r="U4" s="23">
        <f t="shared" si="1"/>
        <v>0.35579285621704404</v>
      </c>
      <c r="V4" s="23">
        <f t="shared" si="1"/>
        <v>0.44474107027130505</v>
      </c>
      <c r="W4" s="24">
        <f t="shared" si="1"/>
        <v>0.5336892843255661</v>
      </c>
      <c r="X4" s="23">
        <f t="shared" si="1"/>
        <v>0.6226374983798271</v>
      </c>
      <c r="Y4" s="23">
        <f t="shared" si="1"/>
        <v>0.7115857124340881</v>
      </c>
      <c r="AA4" s="27">
        <f>(450/0.3048)/5280/30*3600</f>
        <v>33.55404438081603</v>
      </c>
      <c r="AB4" s="23"/>
      <c r="AC4" s="27">
        <f>AA4*$F4/3600</f>
        <v>5.816034359341446</v>
      </c>
      <c r="AD4" s="28">
        <f>$C$10*$N4*AC4/3600/8760</f>
        <v>1.3555255118328142E-05</v>
      </c>
    </row>
    <row r="5" spans="1:30" ht="12.75">
      <c r="A5">
        <v>3</v>
      </c>
      <c r="B5" t="s">
        <v>88</v>
      </c>
      <c r="C5">
        <v>60</v>
      </c>
      <c r="D5">
        <v>2</v>
      </c>
      <c r="E5">
        <v>4200</v>
      </c>
      <c r="F5">
        <v>624</v>
      </c>
      <c r="H5" s="21">
        <v>0.7</v>
      </c>
      <c r="I5" s="21">
        <v>0.25</v>
      </c>
      <c r="J5" s="21">
        <f>AVERAGE(H5:I5)</f>
        <v>0.475</v>
      </c>
      <c r="K5" s="21"/>
      <c r="L5" s="22">
        <f t="shared" si="0"/>
        <v>2940</v>
      </c>
      <c r="M5" s="22">
        <f t="shared" si="0"/>
        <v>1050</v>
      </c>
      <c r="N5" s="22">
        <f>AVERAGE(L5:M5)</f>
        <v>1995</v>
      </c>
      <c r="O5" s="22"/>
      <c r="P5" s="11">
        <f>L5/'[1]Fuel Efficiency Per NRE'!$B$16</f>
        <v>157.39495333160474</v>
      </c>
      <c r="Q5" s="11">
        <f>M5/'[1]Fuel Efficiency Per NRE'!$B$16</f>
        <v>56.212483332715976</v>
      </c>
      <c r="R5" s="23">
        <f>AVERAGE(P5:Q5)</f>
        <v>106.80371833216036</v>
      </c>
      <c r="S5" s="9"/>
      <c r="T5" s="23">
        <f t="shared" si="1"/>
        <v>0.1404445485067279</v>
      </c>
      <c r="U5" s="23">
        <f t="shared" si="1"/>
        <v>0.18725939800897054</v>
      </c>
      <c r="V5" s="23">
        <f t="shared" si="1"/>
        <v>0.23407424751121317</v>
      </c>
      <c r="W5" s="24">
        <f t="shared" si="1"/>
        <v>0.2808890970134558</v>
      </c>
      <c r="X5" s="23">
        <f t="shared" si="1"/>
        <v>0.32770394651569845</v>
      </c>
      <c r="Y5" s="23">
        <f t="shared" si="1"/>
        <v>0.3745187960179411</v>
      </c>
      <c r="AA5" s="27">
        <f>(450/0.3048)/5280/30*3600</f>
        <v>33.55404438081603</v>
      </c>
      <c r="AB5" s="23"/>
      <c r="AC5" s="27">
        <f>AA5*$F5/3600</f>
        <v>5.816034359341446</v>
      </c>
      <c r="AD5" s="28">
        <f>$C$10*$N5*AC5/3600/8760</f>
        <v>2.575498472482347E-05</v>
      </c>
    </row>
    <row r="6" spans="1:30" ht="12.75">
      <c r="A6">
        <v>4</v>
      </c>
      <c r="B6" t="s">
        <v>89</v>
      </c>
      <c r="C6">
        <v>60</v>
      </c>
      <c r="D6">
        <v>2</v>
      </c>
      <c r="E6">
        <v>4200</v>
      </c>
      <c r="F6">
        <v>624</v>
      </c>
      <c r="H6" s="21">
        <v>0.4</v>
      </c>
      <c r="I6" s="21">
        <v>0.25</v>
      </c>
      <c r="J6" s="21">
        <f>AVERAGE(H6:I6)</f>
        <v>0.325</v>
      </c>
      <c r="K6" s="21"/>
      <c r="L6" s="22">
        <f t="shared" si="0"/>
        <v>1680</v>
      </c>
      <c r="M6" s="22">
        <f t="shared" si="0"/>
        <v>1050</v>
      </c>
      <c r="N6" s="22">
        <f>AVERAGE(L6:M6)</f>
        <v>1365</v>
      </c>
      <c r="O6" s="22"/>
      <c r="P6" s="11">
        <f>L6/'[1]Fuel Efficiency Per NRE'!$B$16</f>
        <v>89.93997333234556</v>
      </c>
      <c r="Q6" s="11">
        <f>M6/'[1]Fuel Efficiency Per NRE'!$B$16</f>
        <v>56.212483332715976</v>
      </c>
      <c r="R6" s="23">
        <f>AVERAGE(P6:Q6)</f>
        <v>73.07622833253077</v>
      </c>
      <c r="S6" s="9"/>
      <c r="T6" s="23">
        <f t="shared" si="1"/>
        <v>0.20526510935598694</v>
      </c>
      <c r="U6" s="23">
        <f t="shared" si="1"/>
        <v>0.27368681247464927</v>
      </c>
      <c r="V6" s="23">
        <f t="shared" si="1"/>
        <v>0.34210851559331157</v>
      </c>
      <c r="W6" s="24">
        <f t="shared" si="1"/>
        <v>0.41053021871197387</v>
      </c>
      <c r="X6" s="23">
        <f t="shared" si="1"/>
        <v>0.4789519218306362</v>
      </c>
      <c r="Y6" s="23">
        <f t="shared" si="1"/>
        <v>0.5473736249492985</v>
      </c>
      <c r="AA6" s="27">
        <f>(450/0.3048)/5280/30*3600</f>
        <v>33.55404438081603</v>
      </c>
      <c r="AB6" s="23"/>
      <c r="AC6" s="27">
        <f>AA6*$F6/3600</f>
        <v>5.816034359341446</v>
      </c>
      <c r="AD6" s="28">
        <f>$C$10*$N6*AC6/3600/8760</f>
        <v>1.7621831653826588E-05</v>
      </c>
    </row>
    <row r="7" spans="27:30" ht="12.75">
      <c r="AA7" s="9"/>
      <c r="AB7" s="9"/>
      <c r="AC7" s="40" t="s">
        <v>90</v>
      </c>
      <c r="AD7" s="41">
        <f>AD4+AD5+AD6</f>
        <v>5.69320714969782E-05</v>
      </c>
    </row>
    <row r="8" spans="1:30" ht="12.75">
      <c r="A8" s="12"/>
      <c r="B8" s="12"/>
      <c r="C8" s="12"/>
      <c r="D8" s="12"/>
      <c r="E8" s="12"/>
      <c r="F8" s="12"/>
      <c r="G8" s="12"/>
      <c r="H8" s="25"/>
      <c r="I8" s="25"/>
      <c r="J8" s="25"/>
      <c r="K8" s="25"/>
      <c r="L8" s="25"/>
      <c r="M8" s="25"/>
      <c r="N8" s="43"/>
      <c r="O8" s="4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42" t="s">
        <v>91</v>
      </c>
      <c r="AD8" s="44">
        <f>AD7/450/9</f>
        <v>1.4057301604192148E-08</v>
      </c>
    </row>
    <row r="9" ht="12.75">
      <c r="C9" t="s">
        <v>92</v>
      </c>
    </row>
    <row r="10" spans="3:30" ht="12.75">
      <c r="C10">
        <v>0.07</v>
      </c>
      <c r="N10" s="11"/>
      <c r="AD10" s="29"/>
    </row>
  </sheetData>
  <mergeCells count="4">
    <mergeCell ref="H1:J1"/>
    <mergeCell ref="L1:M1"/>
    <mergeCell ref="P1:R1"/>
    <mergeCell ref="T1:Y1"/>
  </mergeCells>
  <printOptions/>
  <pageMargins left="0.25" right="0.25" top="1" bottom="1" header="0.5" footer="0.5"/>
  <pageSetup fitToHeight="1" fitToWidth="1" horizontalDpi="600" verticalDpi="600" orientation="landscape" scale="86" r:id="rId1"/>
  <headerFooter alignWithMargins="0">
    <oddHeader>&amp;C&amp;"Arial,Bold"&amp;12DPM Traveling Emissions Data</oddHeader>
    <oddFooter>&amp;L&amp;9 78207/&amp;A
Appendix F-1&amp;C&amp;9Page 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0">
      <selection activeCell="H16" sqref="H16"/>
    </sheetView>
  </sheetViews>
  <sheetFormatPr defaultColWidth="9.140625" defaultRowHeight="12.75"/>
  <cols>
    <col min="1" max="1" width="15.7109375" style="0" customWidth="1"/>
    <col min="2" max="2" width="45.7109375" style="0" customWidth="1"/>
    <col min="3" max="3" width="12.140625" style="0" hidden="1" customWidth="1"/>
    <col min="4" max="4" width="21.28125" style="0" customWidth="1"/>
    <col min="7" max="7" width="27.57421875" style="0" hidden="1" customWidth="1"/>
    <col min="8" max="8" width="21.140625" style="0" customWidth="1"/>
  </cols>
  <sheetData>
    <row r="1" spans="1:8" ht="12.75">
      <c r="A1" s="38" t="s">
        <v>30</v>
      </c>
      <c r="B1" s="38" t="s">
        <v>0</v>
      </c>
      <c r="C1" s="1" t="s">
        <v>31</v>
      </c>
      <c r="D1" s="32" t="s">
        <v>95</v>
      </c>
      <c r="E1" s="1" t="s">
        <v>2</v>
      </c>
      <c r="F1" s="1" t="s">
        <v>3</v>
      </c>
      <c r="G1" s="1" t="s">
        <v>97</v>
      </c>
      <c r="H1" s="32" t="s">
        <v>4</v>
      </c>
    </row>
    <row r="2" spans="1:8" ht="14.25">
      <c r="A2" s="38"/>
      <c r="B2" s="38"/>
      <c r="C2" s="1" t="s">
        <v>9</v>
      </c>
      <c r="D2" s="1" t="s">
        <v>9</v>
      </c>
      <c r="E2" s="1" t="s">
        <v>10</v>
      </c>
      <c r="F2" s="1" t="s">
        <v>10</v>
      </c>
      <c r="G2" s="1" t="s">
        <v>11</v>
      </c>
      <c r="H2" s="32" t="s">
        <v>11</v>
      </c>
    </row>
    <row r="3" spans="1:8" ht="12.75">
      <c r="A3">
        <v>0</v>
      </c>
      <c r="B3" s="4" t="s">
        <v>14</v>
      </c>
      <c r="C3" s="4">
        <v>0.01263</v>
      </c>
      <c r="D3" s="30">
        <f>C3*(C$17/C$16)</f>
        <v>0.008441479591836736</v>
      </c>
      <c r="E3" s="4">
        <v>9</v>
      </c>
      <c r="F3" s="4">
        <v>40</v>
      </c>
      <c r="G3" s="4">
        <f aca="true" t="shared" si="0" ref="G3:G24">C3*300</f>
        <v>3.789</v>
      </c>
      <c r="H3" s="33">
        <f aca="true" t="shared" si="1" ref="H3:H24">D3*300</f>
        <v>2.532443877551021</v>
      </c>
    </row>
    <row r="4" spans="1:8" ht="12.75">
      <c r="A4">
        <v>1</v>
      </c>
      <c r="B4" s="4" t="s">
        <v>15</v>
      </c>
      <c r="C4" s="3">
        <v>0.0093</v>
      </c>
      <c r="D4" s="30">
        <f aca="true" t="shared" si="2" ref="D4:D66">C4*(C$17/C$16)</f>
        <v>0.006215816326530612</v>
      </c>
      <c r="E4">
        <v>80</v>
      </c>
      <c r="F4">
        <v>13</v>
      </c>
      <c r="G4" s="8">
        <f t="shared" si="0"/>
        <v>2.7899999999999996</v>
      </c>
      <c r="H4" s="33">
        <f t="shared" si="1"/>
        <v>1.8647448979591836</v>
      </c>
    </row>
    <row r="5" spans="1:8" ht="12.75">
      <c r="A5">
        <v>2</v>
      </c>
      <c r="B5" t="s">
        <v>16</v>
      </c>
      <c r="C5">
        <v>0.00947</v>
      </c>
      <c r="D5" s="30">
        <f t="shared" si="2"/>
        <v>0.0063294387755102035</v>
      </c>
      <c r="E5">
        <v>80</v>
      </c>
      <c r="F5">
        <v>9</v>
      </c>
      <c r="G5" s="4">
        <f t="shared" si="0"/>
        <v>2.8409999999999997</v>
      </c>
      <c r="H5" s="33">
        <f t="shared" si="1"/>
        <v>1.898831632653061</v>
      </c>
    </row>
    <row r="6" spans="1:8" ht="12.75">
      <c r="A6">
        <v>3</v>
      </c>
      <c r="B6" t="s">
        <v>17</v>
      </c>
      <c r="C6">
        <v>0.00979</v>
      </c>
      <c r="D6" s="30">
        <f t="shared" si="2"/>
        <v>0.006543316326530613</v>
      </c>
      <c r="E6">
        <v>60</v>
      </c>
      <c r="F6">
        <v>9</v>
      </c>
      <c r="G6" s="4">
        <f t="shared" si="0"/>
        <v>2.937</v>
      </c>
      <c r="H6" s="33">
        <f t="shared" si="1"/>
        <v>1.9629948979591838</v>
      </c>
    </row>
    <row r="7" spans="1:8" ht="12.75">
      <c r="A7">
        <v>4</v>
      </c>
      <c r="B7" t="s">
        <v>18</v>
      </c>
      <c r="C7">
        <v>0.00954</v>
      </c>
      <c r="D7" s="30">
        <f t="shared" si="2"/>
        <v>0.006376224489795919</v>
      </c>
      <c r="E7">
        <v>70</v>
      </c>
      <c r="F7">
        <v>15</v>
      </c>
      <c r="G7" s="4">
        <f t="shared" si="0"/>
        <v>2.862</v>
      </c>
      <c r="H7" s="33">
        <f t="shared" si="1"/>
        <v>1.9128673469387756</v>
      </c>
    </row>
    <row r="8" spans="1:8" ht="12.75">
      <c r="A8">
        <v>5</v>
      </c>
      <c r="B8" t="s">
        <v>19</v>
      </c>
      <c r="C8">
        <v>0.00957</v>
      </c>
      <c r="D8" s="30">
        <f t="shared" si="2"/>
        <v>0.006396275510204082</v>
      </c>
      <c r="E8">
        <v>50</v>
      </c>
      <c r="F8">
        <v>9</v>
      </c>
      <c r="G8" s="4">
        <f t="shared" si="0"/>
        <v>2.871</v>
      </c>
      <c r="H8" s="33">
        <f t="shared" si="1"/>
        <v>1.9188826530612246</v>
      </c>
    </row>
    <row r="9" spans="1:8" ht="12.75">
      <c r="A9">
        <v>6</v>
      </c>
      <c r="B9" s="4" t="s">
        <v>1</v>
      </c>
      <c r="C9" s="4">
        <v>0.01263</v>
      </c>
      <c r="D9" s="30">
        <f t="shared" si="2"/>
        <v>0.008441479591836736</v>
      </c>
      <c r="E9" s="4">
        <v>9</v>
      </c>
      <c r="F9" s="4">
        <v>40</v>
      </c>
      <c r="G9" s="4">
        <f t="shared" si="0"/>
        <v>3.789</v>
      </c>
      <c r="H9" s="33">
        <f t="shared" si="1"/>
        <v>2.532443877551021</v>
      </c>
    </row>
    <row r="10" spans="1:8" ht="12.75">
      <c r="A10">
        <v>7</v>
      </c>
      <c r="B10" t="s">
        <v>5</v>
      </c>
      <c r="C10" s="3">
        <v>0.0131</v>
      </c>
      <c r="D10" s="30">
        <f t="shared" si="2"/>
        <v>0.008755612244897959</v>
      </c>
      <c r="E10">
        <v>9</v>
      </c>
      <c r="F10">
        <v>40</v>
      </c>
      <c r="G10" s="2">
        <f t="shared" si="0"/>
        <v>3.93</v>
      </c>
      <c r="H10" s="33">
        <f t="shared" si="1"/>
        <v>2.6266836734693877</v>
      </c>
    </row>
    <row r="11" spans="1:8" ht="12.75">
      <c r="A11">
        <v>8</v>
      </c>
      <c r="B11" t="s">
        <v>6</v>
      </c>
      <c r="C11" s="4">
        <v>0.01306</v>
      </c>
      <c r="D11" s="30">
        <f t="shared" si="2"/>
        <v>0.00872887755102041</v>
      </c>
      <c r="E11">
        <v>9</v>
      </c>
      <c r="F11">
        <v>40</v>
      </c>
      <c r="G11" s="4">
        <f t="shared" si="0"/>
        <v>3.918</v>
      </c>
      <c r="H11" s="33">
        <f t="shared" si="1"/>
        <v>2.6186632653061226</v>
      </c>
    </row>
    <row r="12" spans="1:8" ht="12.75">
      <c r="A12">
        <v>9</v>
      </c>
      <c r="B12" t="s">
        <v>7</v>
      </c>
      <c r="C12" s="4">
        <v>0.01284</v>
      </c>
      <c r="D12" s="30">
        <f t="shared" si="2"/>
        <v>0.008581836734693878</v>
      </c>
      <c r="E12">
        <v>9</v>
      </c>
      <c r="F12">
        <v>40</v>
      </c>
      <c r="G12" s="4">
        <f t="shared" si="0"/>
        <v>3.8520000000000003</v>
      </c>
      <c r="H12" s="33">
        <f t="shared" si="1"/>
        <v>2.574551020408163</v>
      </c>
    </row>
    <row r="13" spans="1:8" ht="12.75">
      <c r="A13">
        <v>10</v>
      </c>
      <c r="B13" t="s">
        <v>8</v>
      </c>
      <c r="C13" s="4">
        <v>0.01291</v>
      </c>
      <c r="D13" s="30">
        <f t="shared" si="2"/>
        <v>0.008628622448979592</v>
      </c>
      <c r="E13">
        <v>9</v>
      </c>
      <c r="F13">
        <v>40</v>
      </c>
      <c r="G13" s="4">
        <f t="shared" si="0"/>
        <v>3.8729999999999998</v>
      </c>
      <c r="H13" s="33">
        <f t="shared" si="1"/>
        <v>2.5885867346938776</v>
      </c>
    </row>
    <row r="14" spans="1:8" ht="12.75">
      <c r="A14">
        <v>11</v>
      </c>
      <c r="B14" s="4" t="s">
        <v>20</v>
      </c>
      <c r="C14" s="4">
        <v>0.01437</v>
      </c>
      <c r="D14" s="30">
        <f t="shared" si="2"/>
        <v>0.009604438775510205</v>
      </c>
      <c r="E14">
        <v>-14.85</v>
      </c>
      <c r="F14">
        <v>27.58</v>
      </c>
      <c r="G14" s="4">
        <f t="shared" si="0"/>
        <v>4.311</v>
      </c>
      <c r="H14" s="33">
        <f t="shared" si="1"/>
        <v>2.8813316326530614</v>
      </c>
    </row>
    <row r="15" spans="1:8" ht="12.75">
      <c r="A15">
        <v>12</v>
      </c>
      <c r="B15" t="s">
        <v>21</v>
      </c>
      <c r="C15" s="4">
        <v>0.01496</v>
      </c>
      <c r="D15" s="30">
        <f t="shared" si="2"/>
        <v>0.009998775510204082</v>
      </c>
      <c r="E15">
        <v>41.72</v>
      </c>
      <c r="F15">
        <v>-28.99</v>
      </c>
      <c r="G15" s="4">
        <f t="shared" si="0"/>
        <v>4.4879999999999995</v>
      </c>
      <c r="H15" s="33">
        <f t="shared" si="1"/>
        <v>2.9996326530612247</v>
      </c>
    </row>
    <row r="16" spans="1:8" ht="12.75">
      <c r="A16" s="6">
        <v>13</v>
      </c>
      <c r="B16" s="6" t="s">
        <v>22</v>
      </c>
      <c r="C16" s="7">
        <v>0.01568</v>
      </c>
      <c r="D16" s="31">
        <f t="shared" si="2"/>
        <v>0.01048</v>
      </c>
      <c r="E16" s="6">
        <v>-14.85</v>
      </c>
      <c r="F16" s="6">
        <v>27.58</v>
      </c>
      <c r="G16" s="7">
        <f t="shared" si="0"/>
        <v>4.704</v>
      </c>
      <c r="H16" s="36">
        <f t="shared" si="1"/>
        <v>3.144</v>
      </c>
    </row>
    <row r="17" spans="1:11" ht="12.75" hidden="1">
      <c r="A17" s="6" t="s">
        <v>94</v>
      </c>
      <c r="B17" s="6" t="s">
        <v>22</v>
      </c>
      <c r="C17" s="7">
        <v>0.01048</v>
      </c>
      <c r="D17" s="30">
        <f>C17</f>
        <v>0.01048</v>
      </c>
      <c r="E17" s="6">
        <v>-14.85</v>
      </c>
      <c r="F17" s="6">
        <v>27.58</v>
      </c>
      <c r="G17" s="7">
        <f t="shared" si="0"/>
        <v>3.144</v>
      </c>
      <c r="H17" s="34">
        <f t="shared" si="1"/>
        <v>3.144</v>
      </c>
      <c r="K17">
        <f>C17/C16</f>
        <v>0.6683673469387755</v>
      </c>
    </row>
    <row r="18" spans="1:8" ht="12.75">
      <c r="A18">
        <v>14</v>
      </c>
      <c r="B18" t="s">
        <v>23</v>
      </c>
      <c r="C18" s="4">
        <v>0.01541</v>
      </c>
      <c r="D18" s="30">
        <f t="shared" si="2"/>
        <v>0.010299540816326532</v>
      </c>
      <c r="E18">
        <v>-21.92</v>
      </c>
      <c r="F18">
        <v>34.65</v>
      </c>
      <c r="G18" s="4">
        <f t="shared" si="0"/>
        <v>4.623</v>
      </c>
      <c r="H18" s="33">
        <f t="shared" si="1"/>
        <v>3.0898622448979594</v>
      </c>
    </row>
    <row r="19" spans="1:8" ht="12.75">
      <c r="A19">
        <v>15</v>
      </c>
      <c r="B19" t="s">
        <v>24</v>
      </c>
      <c r="C19" s="4">
        <v>0.01496</v>
      </c>
      <c r="D19" s="30">
        <f t="shared" si="2"/>
        <v>0.009998775510204082</v>
      </c>
      <c r="E19">
        <v>-14.85</v>
      </c>
      <c r="F19">
        <v>27.58</v>
      </c>
      <c r="G19" s="4">
        <f t="shared" si="0"/>
        <v>4.4879999999999995</v>
      </c>
      <c r="H19" s="33">
        <f t="shared" si="1"/>
        <v>2.9996326530612247</v>
      </c>
    </row>
    <row r="20" spans="1:8" ht="12.75">
      <c r="A20">
        <v>16</v>
      </c>
      <c r="B20" s="4" t="s">
        <v>25</v>
      </c>
      <c r="C20" s="4">
        <v>0.00951</v>
      </c>
      <c r="D20" s="30">
        <f t="shared" si="2"/>
        <v>0.006356173469387755</v>
      </c>
      <c r="E20">
        <v>64.35</v>
      </c>
      <c r="F20">
        <v>77.07</v>
      </c>
      <c r="G20" s="4">
        <f t="shared" si="0"/>
        <v>2.8529999999999998</v>
      </c>
      <c r="H20" s="33">
        <f t="shared" si="1"/>
        <v>1.9068520408163265</v>
      </c>
    </row>
    <row r="21" spans="1:8" ht="12.75">
      <c r="A21">
        <v>17</v>
      </c>
      <c r="B21" t="s">
        <v>26</v>
      </c>
      <c r="C21" s="5">
        <v>0.0098</v>
      </c>
      <c r="D21" s="30">
        <f t="shared" si="2"/>
        <v>0.00655</v>
      </c>
      <c r="E21">
        <v>57.28</v>
      </c>
      <c r="F21">
        <v>70</v>
      </c>
      <c r="G21" s="8">
        <f t="shared" si="0"/>
        <v>2.94</v>
      </c>
      <c r="H21" s="33">
        <f t="shared" si="1"/>
        <v>1.965</v>
      </c>
    </row>
    <row r="22" spans="1:8" ht="12.75">
      <c r="A22">
        <v>18</v>
      </c>
      <c r="B22" t="s">
        <v>27</v>
      </c>
      <c r="C22" s="4">
        <v>0.00981</v>
      </c>
      <c r="D22" s="30">
        <f t="shared" si="2"/>
        <v>0.006556683673469388</v>
      </c>
      <c r="E22">
        <v>64.35</v>
      </c>
      <c r="F22">
        <v>77.07</v>
      </c>
      <c r="G22" s="4">
        <f t="shared" si="0"/>
        <v>2.9429999999999996</v>
      </c>
      <c r="H22" s="33">
        <f t="shared" si="1"/>
        <v>1.9670051020408164</v>
      </c>
    </row>
    <row r="23" spans="1:8" ht="12.75">
      <c r="A23">
        <v>19</v>
      </c>
      <c r="B23" t="s">
        <v>28</v>
      </c>
      <c r="C23" s="4">
        <v>0.00991</v>
      </c>
      <c r="D23" s="30">
        <f t="shared" si="2"/>
        <v>0.006623520408163266</v>
      </c>
      <c r="E23">
        <v>64.35</v>
      </c>
      <c r="F23">
        <v>77.07</v>
      </c>
      <c r="G23" s="4">
        <f t="shared" si="0"/>
        <v>2.9730000000000003</v>
      </c>
      <c r="H23" s="33">
        <f t="shared" si="1"/>
        <v>1.9870561224489798</v>
      </c>
    </row>
    <row r="24" spans="1:8" ht="12.75">
      <c r="A24">
        <v>20</v>
      </c>
      <c r="B24" t="s">
        <v>29</v>
      </c>
      <c r="C24" s="4">
        <v>0.00977</v>
      </c>
      <c r="D24" s="30">
        <f t="shared" si="2"/>
        <v>0.006529948979591836</v>
      </c>
      <c r="E24">
        <v>57.28</v>
      </c>
      <c r="F24">
        <v>70</v>
      </c>
      <c r="G24" s="4">
        <f t="shared" si="0"/>
        <v>2.9309999999999996</v>
      </c>
      <c r="H24" s="33">
        <f t="shared" si="1"/>
        <v>1.9589846938775508</v>
      </c>
    </row>
    <row r="25" spans="4:8" ht="12.75">
      <c r="D25" s="30"/>
      <c r="G25" s="4"/>
      <c r="H25" s="35"/>
    </row>
    <row r="26" spans="1:8" ht="12.75">
      <c r="A26">
        <v>1</v>
      </c>
      <c r="B26" s="4" t="s">
        <v>35</v>
      </c>
      <c r="C26">
        <v>0.00749</v>
      </c>
      <c r="D26" s="30">
        <f t="shared" si="2"/>
        <v>0.005006071428571429</v>
      </c>
      <c r="E26" s="9">
        <v>17</v>
      </c>
      <c r="F26" s="9">
        <v>-80</v>
      </c>
      <c r="G26" s="4">
        <f aca="true" t="shared" si="3" ref="G26:G45">C26*300</f>
        <v>2.247</v>
      </c>
      <c r="H26" s="33">
        <f aca="true" t="shared" si="4" ref="H26:H45">D26*300</f>
        <v>1.5018214285714286</v>
      </c>
    </row>
    <row r="27" spans="1:8" ht="12.75">
      <c r="A27">
        <v>2</v>
      </c>
      <c r="B27" s="4" t="s">
        <v>36</v>
      </c>
      <c r="C27" s="4">
        <v>0.00779</v>
      </c>
      <c r="D27" s="30">
        <f t="shared" si="2"/>
        <v>0.005206581632653061</v>
      </c>
      <c r="E27" s="10">
        <v>15</v>
      </c>
      <c r="F27" s="10">
        <v>-70</v>
      </c>
      <c r="G27" s="4">
        <f t="shared" si="3"/>
        <v>2.337</v>
      </c>
      <c r="H27" s="33">
        <f t="shared" si="4"/>
        <v>1.5619744897959182</v>
      </c>
    </row>
    <row r="28" spans="1:8" ht="12.75">
      <c r="A28">
        <v>3</v>
      </c>
      <c r="B28" s="4" t="s">
        <v>37</v>
      </c>
      <c r="C28" s="4">
        <v>0.00845</v>
      </c>
      <c r="D28" s="30">
        <f t="shared" si="2"/>
        <v>0.005647704081632653</v>
      </c>
      <c r="E28" s="10">
        <v>15</v>
      </c>
      <c r="F28" s="10">
        <v>-70</v>
      </c>
      <c r="G28" s="4">
        <f t="shared" si="3"/>
        <v>2.5349999999999997</v>
      </c>
      <c r="H28" s="33">
        <f t="shared" si="4"/>
        <v>1.6943112244897958</v>
      </c>
    </row>
    <row r="29" spans="1:8" ht="12.75">
      <c r="A29">
        <v>4</v>
      </c>
      <c r="B29" s="4" t="s">
        <v>38</v>
      </c>
      <c r="C29" s="4">
        <v>0.00993</v>
      </c>
      <c r="D29" s="30">
        <f t="shared" si="2"/>
        <v>0.006636887755102041</v>
      </c>
      <c r="E29" s="10">
        <v>15</v>
      </c>
      <c r="F29" s="10">
        <v>-90</v>
      </c>
      <c r="G29" s="4">
        <f t="shared" si="3"/>
        <v>2.979</v>
      </c>
      <c r="H29" s="33">
        <f t="shared" si="4"/>
        <v>1.9910663265306123</v>
      </c>
    </row>
    <row r="30" spans="1:8" ht="12.75">
      <c r="A30">
        <v>5</v>
      </c>
      <c r="B30" s="4" t="s">
        <v>12</v>
      </c>
      <c r="C30" s="4">
        <v>0.00857</v>
      </c>
      <c r="D30" s="30">
        <f t="shared" si="2"/>
        <v>0.005727908163265306</v>
      </c>
      <c r="E30" s="10">
        <v>13</v>
      </c>
      <c r="F30" s="10">
        <v>-110</v>
      </c>
      <c r="G30" s="4">
        <f t="shared" si="3"/>
        <v>2.5709999999999997</v>
      </c>
      <c r="H30" s="33">
        <f t="shared" si="4"/>
        <v>1.7183724489795917</v>
      </c>
    </row>
    <row r="31" spans="1:8" ht="12.75">
      <c r="A31">
        <v>6</v>
      </c>
      <c r="B31" s="4" t="s">
        <v>39</v>
      </c>
      <c r="C31" s="4">
        <v>0.00982</v>
      </c>
      <c r="D31" s="30">
        <f t="shared" si="2"/>
        <v>0.006563367346938776</v>
      </c>
      <c r="E31" s="10">
        <v>40</v>
      </c>
      <c r="F31" s="10">
        <v>-9</v>
      </c>
      <c r="G31" s="4">
        <f t="shared" si="3"/>
        <v>2.946</v>
      </c>
      <c r="H31" s="33">
        <f t="shared" si="4"/>
        <v>1.9690102040816329</v>
      </c>
    </row>
    <row r="32" spans="1:8" ht="12.75">
      <c r="A32">
        <v>7</v>
      </c>
      <c r="B32" s="4" t="s">
        <v>40</v>
      </c>
      <c r="C32" s="4">
        <v>0.00965</v>
      </c>
      <c r="D32" s="30">
        <f t="shared" si="2"/>
        <v>0.006449744897959184</v>
      </c>
      <c r="E32" s="10">
        <v>40</v>
      </c>
      <c r="F32" s="10">
        <v>-9</v>
      </c>
      <c r="G32" s="4">
        <f t="shared" si="3"/>
        <v>2.895</v>
      </c>
      <c r="H32" s="33">
        <f t="shared" si="4"/>
        <v>1.934923469387755</v>
      </c>
    </row>
    <row r="33" spans="1:8" ht="12.75">
      <c r="A33">
        <v>8</v>
      </c>
      <c r="B33" s="4" t="s">
        <v>41</v>
      </c>
      <c r="C33" s="4">
        <v>0.01079</v>
      </c>
      <c r="D33" s="30">
        <f t="shared" si="2"/>
        <v>0.007211683673469388</v>
      </c>
      <c r="E33" s="10">
        <v>40</v>
      </c>
      <c r="F33" s="10">
        <v>-9</v>
      </c>
      <c r="G33" s="4">
        <f t="shared" si="3"/>
        <v>3.2369999999999997</v>
      </c>
      <c r="H33" s="33">
        <f t="shared" si="4"/>
        <v>2.1635051020408165</v>
      </c>
    </row>
    <row r="34" spans="1:8" ht="12.75">
      <c r="A34">
        <v>9</v>
      </c>
      <c r="B34" s="4" t="s">
        <v>42</v>
      </c>
      <c r="C34" s="4">
        <v>0.01193</v>
      </c>
      <c r="D34" s="30">
        <f t="shared" si="2"/>
        <v>0.007973622448979591</v>
      </c>
      <c r="E34" s="10">
        <v>40</v>
      </c>
      <c r="F34" s="10">
        <v>-9</v>
      </c>
      <c r="G34" s="4">
        <f t="shared" si="3"/>
        <v>3.5789999999999997</v>
      </c>
      <c r="H34" s="33">
        <f t="shared" si="4"/>
        <v>2.3920867346938772</v>
      </c>
    </row>
    <row r="35" spans="1:8" ht="12.75">
      <c r="A35">
        <v>10</v>
      </c>
      <c r="B35" s="4" t="s">
        <v>32</v>
      </c>
      <c r="C35" s="4">
        <v>0.00988</v>
      </c>
      <c r="D35" s="30">
        <f t="shared" si="2"/>
        <v>0.006603469387755102</v>
      </c>
      <c r="E35" s="10">
        <v>40</v>
      </c>
      <c r="F35" s="10">
        <v>-9</v>
      </c>
      <c r="G35" s="4">
        <f t="shared" si="3"/>
        <v>2.964</v>
      </c>
      <c r="H35" s="33">
        <f t="shared" si="4"/>
        <v>1.9810408163265307</v>
      </c>
    </row>
    <row r="36" spans="1:8" ht="12.75">
      <c r="A36">
        <v>11</v>
      </c>
      <c r="B36" s="4" t="s">
        <v>47</v>
      </c>
      <c r="C36" s="4">
        <v>0.00635</v>
      </c>
      <c r="D36" s="30">
        <f t="shared" si="2"/>
        <v>0.004244132653061224</v>
      </c>
      <c r="E36" s="10">
        <v>-3.54</v>
      </c>
      <c r="F36" s="10">
        <v>-38.89</v>
      </c>
      <c r="G36" s="4">
        <f t="shared" si="3"/>
        <v>1.905</v>
      </c>
      <c r="H36" s="33">
        <f t="shared" si="4"/>
        <v>1.2732397959183672</v>
      </c>
    </row>
    <row r="37" spans="1:8" ht="12.75">
      <c r="A37">
        <v>12</v>
      </c>
      <c r="B37" s="4" t="s">
        <v>48</v>
      </c>
      <c r="C37" s="4">
        <v>0.00641</v>
      </c>
      <c r="D37" s="30">
        <f t="shared" si="2"/>
        <v>0.004284234693877551</v>
      </c>
      <c r="E37" s="10">
        <v>-3.54</v>
      </c>
      <c r="F37" s="10">
        <v>-38.89</v>
      </c>
      <c r="G37" s="4">
        <f t="shared" si="3"/>
        <v>1.923</v>
      </c>
      <c r="H37" s="33">
        <f t="shared" si="4"/>
        <v>1.2852704081632653</v>
      </c>
    </row>
    <row r="38" spans="1:8" ht="12.75">
      <c r="A38">
        <v>13</v>
      </c>
      <c r="B38" s="4" t="s">
        <v>49</v>
      </c>
      <c r="C38" s="4">
        <v>0.00713</v>
      </c>
      <c r="D38" s="30">
        <f t="shared" si="2"/>
        <v>0.004765459183673469</v>
      </c>
      <c r="E38" s="10">
        <v>-3.54</v>
      </c>
      <c r="F38" s="10">
        <v>-38.89</v>
      </c>
      <c r="G38" s="4">
        <f t="shared" si="3"/>
        <v>2.1390000000000002</v>
      </c>
      <c r="H38" s="33">
        <f t="shared" si="4"/>
        <v>1.4296377551020407</v>
      </c>
    </row>
    <row r="39" spans="1:8" ht="12.75">
      <c r="A39">
        <v>14</v>
      </c>
      <c r="B39" s="4" t="s">
        <v>50</v>
      </c>
      <c r="C39" s="4">
        <v>0.00799</v>
      </c>
      <c r="D39" s="30">
        <f t="shared" si="2"/>
        <v>0.005340255102040817</v>
      </c>
      <c r="E39" s="10">
        <v>-3.54</v>
      </c>
      <c r="F39" s="10">
        <v>-38.89</v>
      </c>
      <c r="G39" s="4">
        <f t="shared" si="3"/>
        <v>2.3970000000000002</v>
      </c>
      <c r="H39" s="33">
        <f t="shared" si="4"/>
        <v>1.602076530612245</v>
      </c>
    </row>
    <row r="40" spans="1:8" ht="12.75">
      <c r="A40">
        <v>15</v>
      </c>
      <c r="B40" s="4" t="s">
        <v>34</v>
      </c>
      <c r="C40" s="4">
        <v>0.00677</v>
      </c>
      <c r="D40" s="30">
        <f t="shared" si="2"/>
        <v>0.00452484693877551</v>
      </c>
      <c r="E40" s="10">
        <v>-3.54</v>
      </c>
      <c r="F40" s="10">
        <v>-38.89</v>
      </c>
      <c r="G40" s="4">
        <f t="shared" si="3"/>
        <v>2.031</v>
      </c>
      <c r="H40" s="33">
        <f t="shared" si="4"/>
        <v>1.357454081632653</v>
      </c>
    </row>
    <row r="41" spans="1:8" ht="12.75">
      <c r="A41">
        <v>16</v>
      </c>
      <c r="B41" s="4" t="s">
        <v>43</v>
      </c>
      <c r="C41" s="4">
        <v>0.01242</v>
      </c>
      <c r="D41" s="30">
        <f t="shared" si="2"/>
        <v>0.008301122448979592</v>
      </c>
      <c r="E41" s="10">
        <v>77.07</v>
      </c>
      <c r="F41" s="10">
        <v>-64.35</v>
      </c>
      <c r="G41" s="4">
        <f t="shared" si="3"/>
        <v>3.726</v>
      </c>
      <c r="H41" s="33">
        <f t="shared" si="4"/>
        <v>2.490336734693878</v>
      </c>
    </row>
    <row r="42" spans="1:8" ht="12.75">
      <c r="A42">
        <v>17</v>
      </c>
      <c r="B42" s="4" t="s">
        <v>44</v>
      </c>
      <c r="C42" s="4">
        <v>0.01203</v>
      </c>
      <c r="D42" s="30">
        <f t="shared" si="2"/>
        <v>0.00804045918367347</v>
      </c>
      <c r="E42" s="10">
        <v>70</v>
      </c>
      <c r="F42" s="10">
        <v>-57.28</v>
      </c>
      <c r="G42" s="4">
        <f t="shared" si="3"/>
        <v>3.6090000000000004</v>
      </c>
      <c r="H42" s="33">
        <f t="shared" si="4"/>
        <v>2.4121377551020413</v>
      </c>
    </row>
    <row r="43" spans="1:8" ht="12.75">
      <c r="A43">
        <v>18</v>
      </c>
      <c r="B43" s="4" t="s">
        <v>45</v>
      </c>
      <c r="C43" s="4">
        <v>0.01356</v>
      </c>
      <c r="D43" s="30">
        <f t="shared" si="2"/>
        <v>0.009063061224489796</v>
      </c>
      <c r="E43" s="10">
        <v>70</v>
      </c>
      <c r="F43" s="10">
        <v>-57.28</v>
      </c>
      <c r="G43" s="4">
        <f t="shared" si="3"/>
        <v>4.068</v>
      </c>
      <c r="H43" s="33">
        <f t="shared" si="4"/>
        <v>2.7189183673469386</v>
      </c>
    </row>
    <row r="44" spans="1:8" ht="12.75">
      <c r="A44">
        <v>19</v>
      </c>
      <c r="B44" s="4" t="s">
        <v>46</v>
      </c>
      <c r="C44" s="5">
        <v>0.0147</v>
      </c>
      <c r="D44" s="30">
        <f t="shared" si="2"/>
        <v>0.009825</v>
      </c>
      <c r="E44" s="10">
        <v>62.93</v>
      </c>
      <c r="F44" s="10">
        <v>-50.2</v>
      </c>
      <c r="G44" s="8">
        <f t="shared" si="3"/>
        <v>4.41</v>
      </c>
      <c r="H44" s="33">
        <f t="shared" si="4"/>
        <v>2.9475000000000002</v>
      </c>
    </row>
    <row r="45" spans="1:8" ht="12.75">
      <c r="A45">
        <v>20</v>
      </c>
      <c r="B45" s="4" t="s">
        <v>33</v>
      </c>
      <c r="C45" s="4">
        <v>0.01222</v>
      </c>
      <c r="D45" s="30">
        <f t="shared" si="2"/>
        <v>0.008167448979591837</v>
      </c>
      <c r="E45" s="10">
        <v>77.07</v>
      </c>
      <c r="F45" s="10">
        <v>-64.35</v>
      </c>
      <c r="G45" s="4">
        <f t="shared" si="3"/>
        <v>3.666</v>
      </c>
      <c r="H45" s="33">
        <f t="shared" si="4"/>
        <v>2.450234693877551</v>
      </c>
    </row>
    <row r="46" spans="2:8" ht="12.75">
      <c r="B46" s="4"/>
      <c r="D46" s="30"/>
      <c r="E46" s="9"/>
      <c r="F46" s="9"/>
      <c r="G46" s="4"/>
      <c r="H46" s="35"/>
    </row>
    <row r="47" spans="1:8" ht="12.75">
      <c r="A47">
        <v>1</v>
      </c>
      <c r="B47" s="4" t="s">
        <v>51</v>
      </c>
      <c r="C47">
        <v>0.01335</v>
      </c>
      <c r="D47" s="30">
        <f t="shared" si="2"/>
        <v>0.008922704081632654</v>
      </c>
      <c r="E47" s="10">
        <v>-9</v>
      </c>
      <c r="F47" s="10">
        <v>40</v>
      </c>
      <c r="G47" s="4">
        <f aca="true" t="shared" si="5" ref="G47:G66">C47*300</f>
        <v>4.005</v>
      </c>
      <c r="H47" s="33">
        <f aca="true" t="shared" si="6" ref="H47:H66">D47*300</f>
        <v>2.6768112244897964</v>
      </c>
    </row>
    <row r="48" spans="1:8" ht="12.75">
      <c r="A48">
        <v>2</v>
      </c>
      <c r="B48" s="4" t="s">
        <v>52</v>
      </c>
      <c r="C48">
        <v>0.01232</v>
      </c>
      <c r="D48" s="30">
        <f t="shared" si="2"/>
        <v>0.008234285714285715</v>
      </c>
      <c r="E48" s="10">
        <v>-9</v>
      </c>
      <c r="F48" s="10">
        <v>40</v>
      </c>
      <c r="G48" s="4">
        <f t="shared" si="5"/>
        <v>3.6959999999999997</v>
      </c>
      <c r="H48" s="33">
        <f t="shared" si="6"/>
        <v>2.4702857142857146</v>
      </c>
    </row>
    <row r="49" spans="1:8" ht="12.75">
      <c r="A49">
        <v>3</v>
      </c>
      <c r="B49" s="4" t="s">
        <v>13</v>
      </c>
      <c r="C49">
        <v>0.01375</v>
      </c>
      <c r="D49" s="30">
        <f t="shared" si="2"/>
        <v>0.009190051020408164</v>
      </c>
      <c r="E49" s="10">
        <v>-9</v>
      </c>
      <c r="F49" s="10">
        <v>40</v>
      </c>
      <c r="G49" s="4">
        <f t="shared" si="5"/>
        <v>4.125</v>
      </c>
      <c r="H49" s="33">
        <f t="shared" si="6"/>
        <v>2.757015306122449</v>
      </c>
    </row>
    <row r="50" spans="1:8" ht="12.75">
      <c r="A50">
        <v>4</v>
      </c>
      <c r="B50" s="4" t="s">
        <v>53</v>
      </c>
      <c r="C50">
        <v>0.01557</v>
      </c>
      <c r="D50" s="30">
        <f t="shared" si="2"/>
        <v>0.010406479591836736</v>
      </c>
      <c r="E50" s="10">
        <v>-9</v>
      </c>
      <c r="F50" s="10">
        <v>40</v>
      </c>
      <c r="G50" s="4">
        <f t="shared" si="5"/>
        <v>4.671</v>
      </c>
      <c r="H50" s="33">
        <f t="shared" si="6"/>
        <v>3.1219438775510207</v>
      </c>
    </row>
    <row r="51" spans="1:8" ht="12.75">
      <c r="A51">
        <v>5</v>
      </c>
      <c r="B51" s="4" t="s">
        <v>54</v>
      </c>
      <c r="C51" s="4">
        <v>0.01394</v>
      </c>
      <c r="D51" s="30">
        <f t="shared" si="2"/>
        <v>0.009317040816326531</v>
      </c>
      <c r="E51" s="10">
        <v>-9</v>
      </c>
      <c r="F51" s="10">
        <v>40</v>
      </c>
      <c r="G51" s="4">
        <f t="shared" si="5"/>
        <v>4.1819999999999995</v>
      </c>
      <c r="H51" s="33">
        <f t="shared" si="6"/>
        <v>2.7951122448979593</v>
      </c>
    </row>
    <row r="52" spans="1:8" ht="12.75">
      <c r="A52">
        <v>6</v>
      </c>
      <c r="B52" s="4" t="s">
        <v>55</v>
      </c>
      <c r="C52" s="4">
        <v>0.00721</v>
      </c>
      <c r="D52" s="30">
        <f t="shared" si="2"/>
        <v>0.004818928571428572</v>
      </c>
      <c r="E52" s="10">
        <v>-40</v>
      </c>
      <c r="F52" s="10">
        <v>9</v>
      </c>
      <c r="G52" s="4">
        <f t="shared" si="5"/>
        <v>2.1630000000000003</v>
      </c>
      <c r="H52" s="33">
        <f t="shared" si="6"/>
        <v>1.4456785714285716</v>
      </c>
    </row>
    <row r="53" spans="1:8" ht="12.75">
      <c r="A53">
        <v>7</v>
      </c>
      <c r="B53" s="4" t="s">
        <v>56</v>
      </c>
      <c r="C53" s="4">
        <v>0.00793</v>
      </c>
      <c r="D53" s="30">
        <f t="shared" si="2"/>
        <v>0.00530015306122449</v>
      </c>
      <c r="E53" s="10">
        <v>-40</v>
      </c>
      <c r="F53" s="10">
        <v>9</v>
      </c>
      <c r="G53" s="4">
        <f t="shared" si="5"/>
        <v>2.379</v>
      </c>
      <c r="H53" s="33">
        <f t="shared" si="6"/>
        <v>1.590045918367347</v>
      </c>
    </row>
    <row r="54" spans="1:8" ht="12.75">
      <c r="A54">
        <v>8</v>
      </c>
      <c r="B54" s="4" t="s">
        <v>57</v>
      </c>
      <c r="C54" s="4">
        <v>0.00808</v>
      </c>
      <c r="D54" s="30">
        <f t="shared" si="2"/>
        <v>0.005400408163265306</v>
      </c>
      <c r="E54" s="10">
        <v>-50</v>
      </c>
      <c r="F54" s="10">
        <v>9</v>
      </c>
      <c r="G54" s="4">
        <f t="shared" si="5"/>
        <v>2.424</v>
      </c>
      <c r="H54" s="33">
        <f t="shared" si="6"/>
        <v>1.620122448979592</v>
      </c>
    </row>
    <row r="55" spans="1:8" ht="12.75">
      <c r="A55">
        <v>9</v>
      </c>
      <c r="B55" s="4" t="s">
        <v>58</v>
      </c>
      <c r="C55" s="4">
        <v>0.00773</v>
      </c>
      <c r="D55" s="30">
        <f t="shared" si="2"/>
        <v>0.005166479591836735</v>
      </c>
      <c r="E55" s="10">
        <v>-40</v>
      </c>
      <c r="F55" s="10">
        <v>9</v>
      </c>
      <c r="G55" s="4">
        <f t="shared" si="5"/>
        <v>2.319</v>
      </c>
      <c r="H55" s="33">
        <f t="shared" si="6"/>
        <v>1.5499438775510204</v>
      </c>
    </row>
    <row r="56" spans="1:8" ht="12.75">
      <c r="A56">
        <v>10</v>
      </c>
      <c r="B56" s="4" t="s">
        <v>59</v>
      </c>
      <c r="C56" s="4">
        <v>0.00729</v>
      </c>
      <c r="D56" s="30">
        <f t="shared" si="2"/>
        <v>0.004872397959183673</v>
      </c>
      <c r="E56" s="10">
        <v>-40</v>
      </c>
      <c r="F56" s="10">
        <v>9</v>
      </c>
      <c r="G56" s="4">
        <f t="shared" si="5"/>
        <v>2.187</v>
      </c>
      <c r="H56" s="33">
        <f t="shared" si="6"/>
        <v>1.461719387755102</v>
      </c>
    </row>
    <row r="57" spans="1:8" ht="12.75">
      <c r="A57">
        <v>11</v>
      </c>
      <c r="B57" s="4" t="s">
        <v>60</v>
      </c>
      <c r="C57" s="4">
        <v>0.01261</v>
      </c>
      <c r="D57" s="30">
        <f t="shared" si="2"/>
        <v>0.00842811224489796</v>
      </c>
      <c r="E57" s="10">
        <v>-34.65</v>
      </c>
      <c r="F57" s="10">
        <v>-21.92</v>
      </c>
      <c r="G57" s="4">
        <f t="shared" si="5"/>
        <v>3.783</v>
      </c>
      <c r="H57" s="33">
        <f t="shared" si="6"/>
        <v>2.528433673469388</v>
      </c>
    </row>
    <row r="58" spans="1:8" ht="12.75">
      <c r="A58">
        <v>12</v>
      </c>
      <c r="B58" s="4" t="s">
        <v>61</v>
      </c>
      <c r="C58" s="4">
        <v>0.01279</v>
      </c>
      <c r="D58" s="30">
        <f t="shared" si="2"/>
        <v>0.008548418367346938</v>
      </c>
      <c r="E58" s="10">
        <v>-34.65</v>
      </c>
      <c r="F58" s="10">
        <v>-21.92</v>
      </c>
      <c r="G58" s="4">
        <f t="shared" si="5"/>
        <v>3.8369999999999997</v>
      </c>
      <c r="H58" s="33">
        <f t="shared" si="6"/>
        <v>2.5645255102040814</v>
      </c>
    </row>
    <row r="59" spans="1:8" ht="12.75">
      <c r="A59">
        <v>13</v>
      </c>
      <c r="B59" s="4" t="s">
        <v>62</v>
      </c>
      <c r="C59" s="4">
        <v>0.01333</v>
      </c>
      <c r="D59" s="30">
        <f t="shared" si="2"/>
        <v>0.008909336734693877</v>
      </c>
      <c r="E59" s="10">
        <v>-34.65</v>
      </c>
      <c r="F59" s="10">
        <v>-21.92</v>
      </c>
      <c r="G59" s="4">
        <f t="shared" si="5"/>
        <v>3.999</v>
      </c>
      <c r="H59" s="33">
        <f t="shared" si="6"/>
        <v>2.6728010204081634</v>
      </c>
    </row>
    <row r="60" spans="1:8" ht="12.75">
      <c r="A60">
        <v>14</v>
      </c>
      <c r="B60" s="4" t="s">
        <v>63</v>
      </c>
      <c r="C60" s="4">
        <v>0.01325</v>
      </c>
      <c r="D60" s="30">
        <f t="shared" si="2"/>
        <v>0.008855867346938776</v>
      </c>
      <c r="E60" s="10">
        <v>-34.65</v>
      </c>
      <c r="F60" s="10">
        <v>-21.92</v>
      </c>
      <c r="G60" s="4">
        <f t="shared" si="5"/>
        <v>3.975</v>
      </c>
      <c r="H60" s="33">
        <f t="shared" si="6"/>
        <v>2.6567602040816327</v>
      </c>
    </row>
    <row r="61" spans="1:8" ht="12.75">
      <c r="A61">
        <v>15</v>
      </c>
      <c r="B61" s="4" t="s">
        <v>64</v>
      </c>
      <c r="C61" s="4">
        <v>0.01331</v>
      </c>
      <c r="D61" s="30">
        <f t="shared" si="2"/>
        <v>0.008895969387755102</v>
      </c>
      <c r="E61" s="10">
        <v>-34.65</v>
      </c>
      <c r="F61" s="10">
        <v>-21.92</v>
      </c>
      <c r="G61" s="4">
        <f t="shared" si="5"/>
        <v>3.9930000000000003</v>
      </c>
      <c r="H61" s="33">
        <f t="shared" si="6"/>
        <v>2.668790816326531</v>
      </c>
    </row>
    <row r="62" spans="1:8" ht="12.75">
      <c r="A62">
        <v>16</v>
      </c>
      <c r="B62" s="4" t="s">
        <v>65</v>
      </c>
      <c r="C62" s="5">
        <v>0.0079</v>
      </c>
      <c r="D62" s="30">
        <f t="shared" si="2"/>
        <v>0.005280102040816327</v>
      </c>
      <c r="E62" s="10">
        <v>-21.92</v>
      </c>
      <c r="F62" s="10">
        <v>34.65</v>
      </c>
      <c r="G62" s="8">
        <f t="shared" si="5"/>
        <v>2.37</v>
      </c>
      <c r="H62" s="33">
        <f t="shared" si="6"/>
        <v>1.5840306122448982</v>
      </c>
    </row>
    <row r="63" spans="1:8" ht="12.75">
      <c r="A63">
        <v>17</v>
      </c>
      <c r="B63" s="4" t="s">
        <v>66</v>
      </c>
      <c r="C63" s="4">
        <v>0.00756</v>
      </c>
      <c r="D63" s="30">
        <f t="shared" si="2"/>
        <v>0.005052857142857143</v>
      </c>
      <c r="E63" s="10">
        <v>-20.51</v>
      </c>
      <c r="F63" s="10">
        <v>36.06</v>
      </c>
      <c r="G63" s="4">
        <f t="shared" si="5"/>
        <v>2.268</v>
      </c>
      <c r="H63" s="33">
        <f t="shared" si="6"/>
        <v>1.5158571428571428</v>
      </c>
    </row>
    <row r="64" spans="1:8" ht="12.75">
      <c r="A64">
        <v>18</v>
      </c>
      <c r="B64" s="4" t="s">
        <v>67</v>
      </c>
      <c r="C64" s="4">
        <v>0.00806</v>
      </c>
      <c r="D64" s="30">
        <f t="shared" si="2"/>
        <v>0.005387040816326531</v>
      </c>
      <c r="E64" s="10">
        <v>-21.92</v>
      </c>
      <c r="F64" s="10">
        <v>34.65</v>
      </c>
      <c r="G64" s="4">
        <f t="shared" si="5"/>
        <v>2.4179999999999997</v>
      </c>
      <c r="H64" s="33">
        <f t="shared" si="6"/>
        <v>1.6161122448979592</v>
      </c>
    </row>
    <row r="65" spans="1:8" ht="12.75">
      <c r="A65">
        <v>19</v>
      </c>
      <c r="B65" s="4" t="s">
        <v>68</v>
      </c>
      <c r="C65" s="5">
        <v>0.009</v>
      </c>
      <c r="D65" s="30">
        <f t="shared" si="2"/>
        <v>0.0060153061224489796</v>
      </c>
      <c r="E65" s="10">
        <v>-21.92</v>
      </c>
      <c r="F65" s="10">
        <v>34.65</v>
      </c>
      <c r="G65" s="8">
        <f t="shared" si="5"/>
        <v>2.6999999999999997</v>
      </c>
      <c r="H65" s="33">
        <f t="shared" si="6"/>
        <v>1.8045918367346938</v>
      </c>
    </row>
    <row r="66" spans="1:8" ht="12.75">
      <c r="A66">
        <v>20</v>
      </c>
      <c r="B66" s="4" t="s">
        <v>69</v>
      </c>
      <c r="C66" s="4">
        <v>0.0081</v>
      </c>
      <c r="D66" s="30">
        <f t="shared" si="2"/>
        <v>0.005413775510204081</v>
      </c>
      <c r="E66" s="10">
        <v>-20.51</v>
      </c>
      <c r="F66" s="10">
        <v>36.06</v>
      </c>
      <c r="G66" s="8">
        <f t="shared" si="5"/>
        <v>2.4299999999999997</v>
      </c>
      <c r="H66" s="33">
        <f t="shared" si="6"/>
        <v>1.6241326530612243</v>
      </c>
    </row>
    <row r="69" spans="1:6" ht="25.5" customHeight="1">
      <c r="A69" s="39" t="s">
        <v>96</v>
      </c>
      <c r="B69" s="39"/>
      <c r="C69" s="39"/>
      <c r="D69" s="39"/>
      <c r="E69" s="39"/>
      <c r="F69" s="39"/>
    </row>
    <row r="70" spans="1:6" ht="12.75">
      <c r="A70" s="39"/>
      <c r="B70" s="39"/>
      <c r="C70" s="39"/>
      <c r="D70" s="39"/>
      <c r="E70" s="39"/>
      <c r="F70" s="39"/>
    </row>
  </sheetData>
  <mergeCells count="3">
    <mergeCell ref="A1:A2"/>
    <mergeCell ref="B1:B2"/>
    <mergeCell ref="A69:F70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Header>&amp;C&amp;"Arial,Bold"&amp;12DPM Model Results
Traveling Trains</oddHeader>
    <oddFooter>&amp;L&amp;9 78207/&amp;A
Appendix F-1&amp;C&amp;9Page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Kleinfelder,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2008-08-12T20:43:30Z</cp:lastPrinted>
  <dcterms:created xsi:type="dcterms:W3CDTF">2008-04-17T18:40:40Z</dcterms:created>
  <dcterms:modified xsi:type="dcterms:W3CDTF">2008-08-12T20:43:52Z</dcterms:modified>
  <cp:category/>
  <cp:version/>
  <cp:contentType/>
  <cp:contentStatus/>
</cp:coreProperties>
</file>